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-120" yWindow="-120" windowWidth="29040" windowHeight="15840" activeTab="3"/>
  </bookViews>
  <sheets>
    <sheet name="CBHPM" sheetId="1" r:id="rId1"/>
    <sheet name="PORTE" sheetId="2" r:id="rId2"/>
    <sheet name="UCO" sheetId="3" r:id="rId3"/>
    <sheet name="CÓDIGOS" sheetId="4" r:id="rId4"/>
  </sheets>
  <definedNames>
    <definedName name="Código">CÓDIGOS!$A:$A</definedName>
    <definedName name="Porte">CÓDIGOS!$C:$C</definedName>
    <definedName name="Procedimento">CÓDIGOS!$B:$B</definedName>
    <definedName name="UCO">CÓDIGOS!$D:$D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4"/>
  <c r="F13"/>
  <c r="F12"/>
  <c r="F9"/>
  <c r="F8"/>
  <c r="F7"/>
  <c r="F6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H14" s="1"/>
  <c r="J14" s="1"/>
  <c r="F10"/>
  <c r="F5"/>
  <c r="F3"/>
  <c r="F4"/>
  <c r="F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H11" s="1"/>
  <c r="J11" s="1"/>
  <c r="G10"/>
  <c r="G9"/>
  <c r="G8"/>
  <c r="G7"/>
  <c r="G6"/>
  <c r="G5"/>
  <c r="G4"/>
  <c r="G3"/>
  <c r="G2"/>
  <c r="H18" l="1"/>
  <c r="J18" s="1"/>
  <c r="H22"/>
  <c r="J22" s="1"/>
  <c r="H26"/>
  <c r="J26" s="1"/>
  <c r="H30"/>
  <c r="J30" s="1"/>
  <c r="H34"/>
  <c r="J34" s="1"/>
  <c r="H38"/>
  <c r="J38" s="1"/>
  <c r="H6"/>
  <c r="J6" s="1"/>
  <c r="H15"/>
  <c r="J15" s="1"/>
  <c r="H4"/>
  <c r="J4" s="1"/>
  <c r="H12"/>
  <c r="J12" s="1"/>
  <c r="H39"/>
  <c r="J39" s="1"/>
  <c r="H3"/>
  <c r="J3" s="1"/>
  <c r="H35"/>
  <c r="J35" s="1"/>
  <c r="H19"/>
  <c r="J19" s="1"/>
  <c r="H31"/>
  <c r="J31" s="1"/>
  <c r="H7"/>
  <c r="J7" s="1"/>
  <c r="H23"/>
  <c r="J23" s="1"/>
  <c r="H13"/>
  <c r="J13" s="1"/>
  <c r="H16"/>
  <c r="J16" s="1"/>
  <c r="H20"/>
  <c r="J20" s="1"/>
  <c r="H24"/>
  <c r="J24" s="1"/>
  <c r="H28"/>
  <c r="J28" s="1"/>
  <c r="H32"/>
  <c r="J32" s="1"/>
  <c r="H36"/>
  <c r="J36" s="1"/>
  <c r="H40"/>
  <c r="J40" s="1"/>
  <c r="H8"/>
  <c r="J8" s="1"/>
  <c r="H2"/>
  <c r="J2" s="1"/>
  <c r="I6"/>
  <c r="I14"/>
  <c r="I22"/>
  <c r="I26"/>
  <c r="I38"/>
  <c r="I3"/>
  <c r="I11"/>
  <c r="I39"/>
  <c r="I4"/>
  <c r="H17"/>
  <c r="H21"/>
  <c r="H25"/>
  <c r="H29"/>
  <c r="H33"/>
  <c r="H37"/>
  <c r="H41"/>
  <c r="H9"/>
  <c r="H10"/>
  <c r="H5"/>
  <c r="H27"/>
  <c r="F10" i="1"/>
  <c r="F11" s="1"/>
  <c r="F8"/>
  <c r="E41" i="4"/>
  <c r="E39"/>
  <c r="E40" s="1"/>
  <c r="E37"/>
  <c r="E36"/>
  <c r="E24"/>
  <c r="E23"/>
  <c r="E25" s="1"/>
  <c r="E20"/>
  <c r="E34" s="1"/>
  <c r="E35" s="1"/>
  <c r="E38" s="1"/>
  <c r="E18"/>
  <c r="E17"/>
  <c r="E16"/>
  <c r="E15"/>
  <c r="E14"/>
  <c r="E26" s="1"/>
  <c r="E13"/>
  <c r="E12"/>
  <c r="E11"/>
  <c r="E6"/>
  <c r="E7" s="1"/>
  <c r="E8" s="1"/>
  <c r="E9" s="1"/>
  <c r="E10"/>
  <c r="E27" s="1"/>
  <c r="E4"/>
  <c r="E19" s="1"/>
  <c r="E21" s="1"/>
  <c r="E22" s="1"/>
  <c r="E29" s="1"/>
  <c r="E31" s="1"/>
  <c r="E2"/>
  <c r="E3" s="1"/>
  <c r="F6" i="1"/>
  <c r="I18" i="4" l="1"/>
  <c r="I30"/>
  <c r="I23"/>
  <c r="I34"/>
  <c r="I35"/>
  <c r="I15"/>
  <c r="I12"/>
  <c r="I31"/>
  <c r="I19"/>
  <c r="I7"/>
  <c r="I36"/>
  <c r="I20"/>
  <c r="I13"/>
  <c r="I32"/>
  <c r="I16"/>
  <c r="I28"/>
  <c r="I2"/>
  <c r="I40"/>
  <c r="I24"/>
  <c r="I8"/>
  <c r="J33"/>
  <c r="I33"/>
  <c r="J17"/>
  <c r="I17"/>
  <c r="J5"/>
  <c r="I5"/>
  <c r="J41"/>
  <c r="I41"/>
  <c r="J25"/>
  <c r="I25"/>
  <c r="J10"/>
  <c r="I10"/>
  <c r="J37"/>
  <c r="I37"/>
  <c r="J21"/>
  <c r="I21"/>
  <c r="F9" i="1"/>
  <c r="F12" s="1"/>
  <c r="J27" i="4"/>
  <c r="I27"/>
  <c r="J9"/>
  <c r="I9"/>
  <c r="J29"/>
  <c r="I29"/>
  <c r="E5"/>
  <c r="E28"/>
  <c r="E30"/>
  <c r="E32"/>
  <c r="E33" s="1"/>
</calcChain>
</file>

<file path=xl/sharedStrings.xml><?xml version="1.0" encoding="utf-8"?>
<sst xmlns="http://schemas.openxmlformats.org/spreadsheetml/2006/main" count="136" uniqueCount="107">
  <si>
    <t>Código</t>
  </si>
  <si>
    <t>Procedimento</t>
  </si>
  <si>
    <t>Porte</t>
  </si>
  <si>
    <t>4.06.01.10-2</t>
  </si>
  <si>
    <t>Ato de coleta de PAAF de órgãos ou estruturas profundas com deslocamento do patologista</t>
  </si>
  <si>
    <t>3B</t>
  </si>
  <si>
    <t>4.06.01.08-0</t>
  </si>
  <si>
    <t>Ato de coleta de PAAF de órgãos ou estruturas profundas sem deslocamento do patologista</t>
  </si>
  <si>
    <t>4.06.01.09-9</t>
  </si>
  <si>
    <t>Ato de coleta de PAAF de órgãos ou estruturas superficiais com deslocamento do patologista</t>
  </si>
  <si>
    <t>2A</t>
  </si>
  <si>
    <t>4.06.01.07-2</t>
  </si>
  <si>
    <t>Ato de coleta de PAAF de órgãos ou estruturas superficiais sem deslocamento do patologista</t>
  </si>
  <si>
    <t>4.06.01.34-0</t>
  </si>
  <si>
    <t>Citólogico em líquido ascítico</t>
  </si>
  <si>
    <t>0,04 de 1A</t>
  </si>
  <si>
    <t>4.06.01.35-8</t>
  </si>
  <si>
    <t>Citológico em líquido pericárdio</t>
  </si>
  <si>
    <t>4.06.01.36-6</t>
  </si>
  <si>
    <t>Citológico em líquido sinovial</t>
  </si>
  <si>
    <t>4.06.01.37-4</t>
  </si>
  <si>
    <t>Citológico em outros materiais</t>
  </si>
  <si>
    <t>4.06.01.26-9</t>
  </si>
  <si>
    <t>Coloração especial por coloração</t>
  </si>
  <si>
    <t>1B</t>
  </si>
  <si>
    <t>4.06.01.38-2</t>
  </si>
  <si>
    <t>DNA citometria de fluxo parafina – outros materiais</t>
  </si>
  <si>
    <t>0,25 DE 1A</t>
  </si>
  <si>
    <t>4.06.01.39-0</t>
  </si>
  <si>
    <t>Imprint de gânglio</t>
  </si>
  <si>
    <t>0,1 DE 1A</t>
  </si>
  <si>
    <t>4.06.01.40-4</t>
  </si>
  <si>
    <t>Imprint de medula óssea</t>
  </si>
  <si>
    <t>0,04 DE 1A</t>
  </si>
  <si>
    <t>4.06.01.43-9</t>
  </si>
  <si>
    <t>Instabilidade de microssatélites (MSI), detecção por PCR, bloco de parafina</t>
  </si>
  <si>
    <t>4C</t>
  </si>
  <si>
    <t>4.06.01.06-4</t>
  </si>
  <si>
    <t>Microscopia eletrônica</t>
  </si>
  <si>
    <t>7B</t>
  </si>
  <si>
    <t>4.06.01.04-8</t>
  </si>
  <si>
    <t>Necrópsia de adulto/criança e natimorto com suspeita de anomalia genética</t>
  </si>
  <si>
    <t>9A</t>
  </si>
  <si>
    <t>4.06.01.05-6</t>
  </si>
  <si>
    <t>Necrópsia de embrião/feto até 500 gramas</t>
  </si>
  <si>
    <t>7A</t>
  </si>
  <si>
    <t>4.06.01.32-3</t>
  </si>
  <si>
    <t>Procedimento diagnóstico citopatológico em meio líquido</t>
  </si>
  <si>
    <t>4.06.01.12-9</t>
  </si>
  <si>
    <t>Procedimento diagnóstico citopatológico oncótico de líquidos e raspados cutâneos</t>
  </si>
  <si>
    <t>4.06.01.24-2</t>
  </si>
  <si>
    <t>Procedimento diagnóstico em amputação de membros - causa oncológica</t>
  </si>
  <si>
    <t>3A</t>
  </si>
  <si>
    <t>4.06.01.23-4</t>
  </si>
  <si>
    <t>Procedimento diagnóstico em amputação de membros - sem causa oncológica</t>
  </si>
  <si>
    <t>4.06.01.11-0</t>
  </si>
  <si>
    <t>Procedimento diagnóstico em biópsia simples “imprint” e “cell block”</t>
  </si>
  <si>
    <t>4.06.01.16-1</t>
  </si>
  <si>
    <t>Procedimento diagnóstico em citologia hormonal isolada</t>
  </si>
  <si>
    <t>1A</t>
  </si>
  <si>
    <t>4.06.01.14-5</t>
  </si>
  <si>
    <t>Procedimento diagnóstico em citologia hormonal seriado</t>
  </si>
  <si>
    <t>1C</t>
  </si>
  <si>
    <t>4.06.01.30-7</t>
  </si>
  <si>
    <t>Procedimento diagnóstico em citometria de fluxo (por monoclonal pesquisado)</t>
  </si>
  <si>
    <t>4.06.01.31-5</t>
  </si>
  <si>
    <t>Procedimento diagnóstico em citometria de imagens</t>
  </si>
  <si>
    <t>4.06.01.13-7</t>
  </si>
  <si>
    <t>Procedimento diagnóstico em citopatologia cérvico-vaginal oncótica</t>
  </si>
  <si>
    <t>4.06.01.19-6</t>
  </si>
  <si>
    <t>Procedimento diagnóstico em fragmentos múltiplos de biópsias de mesmo órgão ou topografia, acondicionados em um mesmo frasco</t>
  </si>
  <si>
    <t>4.06.01.22-6</t>
  </si>
  <si>
    <t>Procedimento diagnóstico em grupos de linfonodos, estruturas vizinhas e margens de peças anatômicas simples ou complexas (por margem)</t>
  </si>
  <si>
    <t>4.06.01.27-7</t>
  </si>
  <si>
    <t>Procedimento diagnóstico em imunofluorescência</t>
  </si>
  <si>
    <t>4.06.01.25-0</t>
  </si>
  <si>
    <t>Procedimento diagnóstico em lâminas de PAAF até 5</t>
  </si>
  <si>
    <t>4.06.01.28-5</t>
  </si>
  <si>
    <t>Procedimento diagnóstico em painel de hibridização “in situ”</t>
  </si>
  <si>
    <t>4.06.01.17-0</t>
  </si>
  <si>
    <t>Procedimento diagnóstico em painel de imunoistoquímica (duas a cinco reações)</t>
  </si>
  <si>
    <t>4.06.01.20-0</t>
  </si>
  <si>
    <t>Procedimento diagnóstico em peça anatômica ou cirúrgica simples</t>
  </si>
  <si>
    <t>4.06.01.21-8</t>
  </si>
  <si>
    <t>Procedimento diagnóstico em peça cirúrgica ou anatômica complexa</t>
  </si>
  <si>
    <t>4.06.01.18-8</t>
  </si>
  <si>
    <t>Procedimento diagnóstico em reação imunoistoquímica isolada</t>
  </si>
  <si>
    <t>4A</t>
  </si>
  <si>
    <t>4.06.01.15-3</t>
  </si>
  <si>
    <t>Procedimento diagnóstico em revisão de lâminas ou cortes histológicos seriados</t>
  </si>
  <si>
    <t>4B</t>
  </si>
  <si>
    <t>4.06.01.02-1</t>
  </si>
  <si>
    <t>Procedimento diagnóstico peroperatório - peça adicional ou margem cirúrgica</t>
  </si>
  <si>
    <t>4.06.01.03-0</t>
  </si>
  <si>
    <t>Procedimento diagnóstico peroperatório com deslocamento do patologista</t>
  </si>
  <si>
    <t>3C</t>
  </si>
  <si>
    <t>4.06.01.01-3</t>
  </si>
  <si>
    <t>Procedimento diagnóstico peroperatório sem deslocamento do patologista</t>
  </si>
  <si>
    <t>4.06.01.29-3</t>
  </si>
  <si>
    <t>Procedimento diagnóstico por captura híbrida</t>
  </si>
  <si>
    <t>UCO</t>
  </si>
  <si>
    <t>Valor UCO</t>
  </si>
  <si>
    <t>Valor Porte</t>
  </si>
  <si>
    <t>Valor total</t>
  </si>
  <si>
    <t>Valor</t>
  </si>
  <si>
    <t>Deflator 20%</t>
  </si>
  <si>
    <t>Valoração 20%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</si>
</sst>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&quot;R$&quot;\ #,##0.00;[Red]&quot;R$&quot;\ #,##0.00"/>
  </numFmts>
  <fonts count="3"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164" fontId="0" fillId="0" borderId="0" xfId="0" applyNumberFormat="1"/>
    <xf numFmtId="44" fontId="0" fillId="0" borderId="0" xfId="0" applyNumberFormat="1"/>
    <xf numFmtId="0" fontId="0" fillId="2" borderId="0" xfId="0" applyFill="1"/>
    <xf numFmtId="44" fontId="0" fillId="2" borderId="0" xfId="0" applyNumberFormat="1" applyFill="1"/>
    <xf numFmtId="0" fontId="2" fillId="2" borderId="0" xfId="0" applyFont="1" applyFill="1"/>
    <xf numFmtId="44" fontId="2" fillId="2" borderId="0" xfId="0" applyNumberFormat="1" applyFont="1" applyFill="1"/>
    <xf numFmtId="0" fontId="0" fillId="3" borderId="0" xfId="0" applyFill="1"/>
    <xf numFmtId="0" fontId="1" fillId="0" borderId="0" xfId="0" applyFont="1" applyFill="1" applyBorder="1" applyAlignment="1">
      <alignment horizontal="center" wrapText="1"/>
    </xf>
    <xf numFmtId="165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AC38"/>
  <sheetViews>
    <sheetView workbookViewId="0">
      <selection activeCell="J15" sqref="J15"/>
    </sheetView>
  </sheetViews>
  <sheetFormatPr defaultRowHeight="15"/>
  <cols>
    <col min="6" max="6" width="15" customWidth="1"/>
    <col min="12" max="12" width="12" customWidth="1"/>
    <col min="17" max="17" width="0" hidden="1" customWidth="1"/>
  </cols>
  <sheetData>
    <row r="1" spans="1:29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>
      <c r="A3" s="1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>
      <c r="A4" s="13"/>
      <c r="B4" s="9"/>
      <c r="C4" s="9" t="s">
        <v>0</v>
      </c>
      <c r="D4" s="9"/>
      <c r="E4" s="9"/>
      <c r="F4" s="9">
        <v>29</v>
      </c>
      <c r="G4" s="9"/>
      <c r="H4" s="9"/>
      <c r="I4" s="9"/>
      <c r="J4" s="9"/>
      <c r="K4" s="9">
        <v>17</v>
      </c>
      <c r="L4" s="9"/>
      <c r="M4" s="9"/>
      <c r="N4" s="9"/>
      <c r="O4" s="9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>
      <c r="A6" s="13"/>
      <c r="B6" s="9"/>
      <c r="C6" s="9" t="s">
        <v>1</v>
      </c>
      <c r="D6" s="9"/>
      <c r="E6" s="9"/>
      <c r="F6" s="9" t="str">
        <f ca="1">OFFSET(CÓDIGOS!B1,CBHPM!K4,0)</f>
        <v>Procedimento diagnóstico citopatológico em meio líquido</v>
      </c>
      <c r="G6" s="9"/>
      <c r="H6" s="9"/>
      <c r="I6" s="9"/>
      <c r="J6" s="9"/>
      <c r="K6" s="9"/>
      <c r="L6" s="9"/>
      <c r="M6" s="9"/>
      <c r="N6" s="9"/>
      <c r="O6" s="9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1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13"/>
      <c r="B8" s="9"/>
      <c r="C8" s="9" t="s">
        <v>2</v>
      </c>
      <c r="D8" s="9"/>
      <c r="E8" s="9"/>
      <c r="F8" s="9" t="str">
        <f ca="1">OFFSET(CÓDIGOS!C1,K4,0)</f>
        <v>1B</v>
      </c>
      <c r="G8" s="9"/>
      <c r="H8" s="9"/>
      <c r="I8" s="9"/>
      <c r="J8" s="9"/>
      <c r="K8" s="9"/>
      <c r="L8" s="9"/>
      <c r="M8" s="9"/>
      <c r="N8" s="9"/>
      <c r="O8" s="9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13"/>
      <c r="B9" s="9"/>
      <c r="C9" s="9" t="s">
        <v>102</v>
      </c>
      <c r="D9" s="9"/>
      <c r="E9" s="9"/>
      <c r="F9" s="10">
        <f ca="1">OFFSET(CÓDIGOS!E1,K4,0)</f>
        <v>74.58</v>
      </c>
      <c r="G9" s="9"/>
      <c r="H9" s="9"/>
      <c r="I9" s="9"/>
      <c r="J9" s="9"/>
      <c r="K9" s="9"/>
      <c r="L9" s="9"/>
      <c r="M9" s="9"/>
      <c r="N9" s="9"/>
      <c r="O9" s="9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>
      <c r="A10" s="13"/>
      <c r="B10" s="9"/>
      <c r="C10" s="9" t="s">
        <v>100</v>
      </c>
      <c r="D10" s="9"/>
      <c r="E10" s="9"/>
      <c r="F10" s="9">
        <f ca="1">OFFSET(CÓDIGOS!D1,K4,0)</f>
        <v>2.5</v>
      </c>
      <c r="G10" s="9"/>
      <c r="H10" s="9"/>
      <c r="I10" s="9"/>
      <c r="J10" s="9"/>
      <c r="K10" s="9"/>
      <c r="L10" s="9"/>
      <c r="M10" s="9"/>
      <c r="N10" s="9"/>
      <c r="O10" s="9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>
      <c r="A11" s="13"/>
      <c r="B11" s="9"/>
      <c r="C11" s="9" t="s">
        <v>101</v>
      </c>
      <c r="D11" s="9"/>
      <c r="E11" s="9"/>
      <c r="F11" s="10">
        <f ca="1">F10*UCO!A1</f>
        <v>60.599999999999994</v>
      </c>
      <c r="G11" s="9"/>
      <c r="H11" s="9"/>
      <c r="I11" s="9"/>
      <c r="J11" s="9"/>
      <c r="K11" s="9"/>
      <c r="L11" s="9"/>
      <c r="M11" s="9"/>
      <c r="N11" s="9"/>
      <c r="O11" s="9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.75">
      <c r="A12" s="13"/>
      <c r="B12" s="9"/>
      <c r="C12" s="11" t="s">
        <v>103</v>
      </c>
      <c r="D12" s="11"/>
      <c r="E12" s="11"/>
      <c r="F12" s="12">
        <f ca="1">F11+F9</f>
        <v>135.18</v>
      </c>
      <c r="G12" s="9"/>
      <c r="H12" s="9"/>
      <c r="I12" s="9"/>
      <c r="J12" s="9"/>
      <c r="K12" s="9"/>
      <c r="L12" s="9"/>
      <c r="M12" s="9"/>
      <c r="N12" s="9"/>
      <c r="O12" s="9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>
      <c r="A13" s="13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</sheetData>
  <conditionalFormatting sqref="D7">
    <cfRule type="containsText" priority="3" operator="containsText" text="1A">
      <formula>NOT(ISERROR(SEARCH("1A",D7)))</formula>
    </cfRule>
  </conditionalFormatting>
  <conditionalFormatting sqref="G9 Q13">
    <cfRule type="containsText" dxfId="0" priority="2" operator="containsText" text="1A">
      <formula>NOT(ISERROR(SEARCH("1A",G9)))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C14"/>
  <sheetViews>
    <sheetView workbookViewId="0">
      <selection activeCell="C15" sqref="C15"/>
    </sheetView>
  </sheetViews>
  <sheetFormatPr defaultRowHeight="15"/>
  <cols>
    <col min="1" max="2" width="10.7109375" bestFit="1" customWidth="1"/>
    <col min="3" max="3" width="14.42578125" bestFit="1" customWidth="1"/>
  </cols>
  <sheetData>
    <row r="1" spans="1:3">
      <c r="A1" s="7">
        <v>27</v>
      </c>
      <c r="B1" s="7">
        <v>74.58</v>
      </c>
      <c r="C1" s="7">
        <v>106.83</v>
      </c>
    </row>
    <row r="2" spans="1:3">
      <c r="A2" s="7">
        <v>158.30000000000001</v>
      </c>
      <c r="B2" s="7">
        <v>249.14</v>
      </c>
      <c r="C2" s="7">
        <v>339.66</v>
      </c>
    </row>
    <row r="3" spans="1:3">
      <c r="A3" s="7">
        <v>486.63</v>
      </c>
      <c r="B3" s="7">
        <v>633.61</v>
      </c>
      <c r="C3" s="7">
        <v>780.58</v>
      </c>
    </row>
    <row r="4" spans="1:3">
      <c r="A4" s="7">
        <v>927.55</v>
      </c>
      <c r="B4" s="7">
        <v>1074.52</v>
      </c>
      <c r="C4" s="7">
        <v>1221.49</v>
      </c>
    </row>
    <row r="5" spans="1:3">
      <c r="A5" s="7">
        <v>1368.45</v>
      </c>
      <c r="B5" s="7">
        <v>151.43</v>
      </c>
      <c r="C5" s="7">
        <v>1662.4</v>
      </c>
    </row>
    <row r="6" spans="1:3">
      <c r="A6" s="7">
        <v>1809.37</v>
      </c>
      <c r="B6" s="7">
        <v>1956.34</v>
      </c>
      <c r="C6" s="7">
        <v>1898.64</v>
      </c>
    </row>
    <row r="7" spans="1:3">
      <c r="A7" s="7">
        <v>2031.31</v>
      </c>
      <c r="B7" s="7">
        <v>2103.31</v>
      </c>
      <c r="C7" s="7">
        <v>2250.29</v>
      </c>
    </row>
    <row r="8" spans="1:3">
      <c r="A8" s="7">
        <v>2691.2</v>
      </c>
      <c r="B8" s="7">
        <v>2838.16</v>
      </c>
      <c r="C8" s="7">
        <v>2985.13</v>
      </c>
    </row>
    <row r="9" spans="1:3">
      <c r="A9" s="7">
        <v>3132.11</v>
      </c>
      <c r="B9" s="7">
        <v>3279.08</v>
      </c>
      <c r="C9" s="7">
        <v>3426.05</v>
      </c>
    </row>
    <row r="10" spans="1:3">
      <c r="A10" s="7">
        <v>3573.02</v>
      </c>
      <c r="B10" s="7">
        <v>3719.99</v>
      </c>
      <c r="C10" s="7">
        <v>3866.96</v>
      </c>
    </row>
    <row r="11" spans="1:3">
      <c r="A11" s="7">
        <v>4013.94</v>
      </c>
      <c r="B11" s="7">
        <v>4160.8999999999996</v>
      </c>
      <c r="C11" s="7">
        <v>4307.87</v>
      </c>
    </row>
    <row r="12" spans="1:3">
      <c r="A12" s="7">
        <v>4454.84</v>
      </c>
      <c r="B12" s="7">
        <v>4601.8100000000004</v>
      </c>
      <c r="C12" s="7">
        <v>4748.78</v>
      </c>
    </row>
    <row r="13" spans="1:3">
      <c r="A13" s="7">
        <v>4895.76</v>
      </c>
      <c r="B13" s="7">
        <v>5042.7299999999996</v>
      </c>
      <c r="C13" s="7">
        <v>5189.7</v>
      </c>
    </row>
    <row r="14" spans="1:3">
      <c r="A14" s="7">
        <v>5336.67</v>
      </c>
      <c r="B14" s="7">
        <v>5483.64</v>
      </c>
      <c r="C14" s="7">
        <v>5630.6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"/>
  <sheetViews>
    <sheetView workbookViewId="0">
      <selection activeCell="A2" sqref="A2"/>
    </sheetView>
  </sheetViews>
  <sheetFormatPr defaultRowHeight="15"/>
  <sheetData>
    <row r="1" spans="1:1">
      <c r="A1">
        <v>24.24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:J41"/>
  <sheetViews>
    <sheetView tabSelected="1" topLeftCell="A7" workbookViewId="0">
      <selection activeCell="B41" sqref="B41"/>
    </sheetView>
  </sheetViews>
  <sheetFormatPr defaultRowHeight="15"/>
  <cols>
    <col min="2" max="2" width="86.140625" customWidth="1"/>
    <col min="3" max="3" width="7.28515625" bestFit="1" customWidth="1"/>
    <col min="4" max="4" width="4.5703125" bestFit="1" customWidth="1"/>
    <col min="5" max="5" width="10.5703125" hidden="1" customWidth="1"/>
    <col min="6" max="6" width="9.7109375" hidden="1" customWidth="1"/>
    <col min="7" max="7" width="18.42578125" hidden="1" customWidth="1"/>
    <col min="8" max="10" width="10.7109375" bestFit="1" customWidth="1"/>
  </cols>
  <sheetData>
    <row r="1" spans="1:10" ht="15.75" thickBot="1">
      <c r="A1" s="1" t="s">
        <v>0</v>
      </c>
      <c r="B1" s="2" t="s">
        <v>1</v>
      </c>
      <c r="C1" s="2" t="s">
        <v>2</v>
      </c>
      <c r="D1" s="2" t="s">
        <v>100</v>
      </c>
      <c r="E1" s="8"/>
      <c r="F1" s="14" t="s">
        <v>2</v>
      </c>
      <c r="G1" s="14" t="s">
        <v>100</v>
      </c>
      <c r="H1" s="14" t="s">
        <v>104</v>
      </c>
      <c r="I1" s="14" t="s">
        <v>105</v>
      </c>
      <c r="J1" s="14" t="s">
        <v>106</v>
      </c>
    </row>
    <row r="2" spans="1:10" ht="15.75" thickBot="1">
      <c r="A2" s="3" t="s">
        <v>3</v>
      </c>
      <c r="B2" s="4" t="s">
        <v>4</v>
      </c>
      <c r="C2" s="6" t="s">
        <v>5</v>
      </c>
      <c r="D2" s="5">
        <v>16.7</v>
      </c>
      <c r="E2" s="8">
        <f>PORTE!B3</f>
        <v>633.61</v>
      </c>
      <c r="F2">
        <f>PORTE!B3</f>
        <v>633.61</v>
      </c>
      <c r="G2" s="15">
        <f>D2*UCO!$A$1</f>
        <v>404.80799999999994</v>
      </c>
      <c r="H2" s="15">
        <f>SUM(F2:G2)</f>
        <v>1038.4179999999999</v>
      </c>
      <c r="I2" s="16">
        <f>H2*0.8</f>
        <v>830.73439999999994</v>
      </c>
      <c r="J2" s="16">
        <f>H2*1.2</f>
        <v>1246.1015999999997</v>
      </c>
    </row>
    <row r="3" spans="1:10" ht="15.75" thickBot="1">
      <c r="A3" s="3" t="s">
        <v>6</v>
      </c>
      <c r="B3" s="4" t="s">
        <v>7</v>
      </c>
      <c r="C3" s="6" t="s">
        <v>5</v>
      </c>
      <c r="D3" s="5">
        <v>9.1</v>
      </c>
      <c r="E3" s="8">
        <f>E2</f>
        <v>633.61</v>
      </c>
      <c r="F3">
        <f>PORTE!B3</f>
        <v>633.61</v>
      </c>
      <c r="G3" s="15">
        <f>D3*UCO!$A$1</f>
        <v>220.58399999999997</v>
      </c>
      <c r="H3" s="15">
        <f t="shared" ref="H3:H41" si="0">SUM(F3:G3)</f>
        <v>854.19399999999996</v>
      </c>
      <c r="I3" s="16">
        <f t="shared" ref="I3:I41" si="1">H3*0.8</f>
        <v>683.35519999999997</v>
      </c>
      <c r="J3" s="16">
        <f t="shared" ref="J3:J41" si="2">H3*1.2</f>
        <v>1025.0328</v>
      </c>
    </row>
    <row r="4" spans="1:10" ht="15.75" thickBot="1">
      <c r="A4" s="3" t="s">
        <v>8</v>
      </c>
      <c r="B4" s="4" t="s">
        <v>9</v>
      </c>
      <c r="C4" s="6" t="s">
        <v>10</v>
      </c>
      <c r="D4" s="5">
        <v>9</v>
      </c>
      <c r="E4" s="8">
        <f>PORTE!A2</f>
        <v>158.30000000000001</v>
      </c>
      <c r="F4">
        <f>PORTE!A2</f>
        <v>158.30000000000001</v>
      </c>
      <c r="G4" s="15">
        <f>D4*UCO!$A$1</f>
        <v>218.16</v>
      </c>
      <c r="H4" s="15">
        <f t="shared" si="0"/>
        <v>376.46000000000004</v>
      </c>
      <c r="I4" s="16">
        <f t="shared" si="1"/>
        <v>301.16800000000006</v>
      </c>
      <c r="J4" s="16">
        <f t="shared" si="2"/>
        <v>451.75200000000001</v>
      </c>
    </row>
    <row r="5" spans="1:10" ht="15.75" thickBot="1">
      <c r="A5" s="3" t="s">
        <v>11</v>
      </c>
      <c r="B5" s="4" t="s">
        <v>12</v>
      </c>
      <c r="C5" s="6" t="s">
        <v>10</v>
      </c>
      <c r="D5" s="5">
        <v>4.2</v>
      </c>
      <c r="E5" s="8">
        <f>E4</f>
        <v>158.30000000000001</v>
      </c>
      <c r="F5">
        <f>PORTE!A2</f>
        <v>158.30000000000001</v>
      </c>
      <c r="G5" s="15">
        <f>D5*UCO!$A$1</f>
        <v>101.80799999999999</v>
      </c>
      <c r="H5" s="15">
        <f t="shared" si="0"/>
        <v>260.108</v>
      </c>
      <c r="I5" s="16">
        <f t="shared" si="1"/>
        <v>208.08640000000003</v>
      </c>
      <c r="J5" s="16">
        <f t="shared" si="2"/>
        <v>312.12959999999998</v>
      </c>
    </row>
    <row r="6" spans="1:10" ht="15.75" thickBot="1">
      <c r="A6" s="3" t="s">
        <v>13</v>
      </c>
      <c r="B6" s="4" t="s">
        <v>14</v>
      </c>
      <c r="C6" s="6" t="s">
        <v>15</v>
      </c>
      <c r="D6" s="5">
        <v>6.7750000000000004</v>
      </c>
      <c r="E6" s="8">
        <f>0.04*PORTE!A1</f>
        <v>1.08</v>
      </c>
      <c r="F6">
        <f>PORTE!A1*0.04</f>
        <v>1.08</v>
      </c>
      <c r="G6" s="15">
        <f>D6*UCO!$A$1</f>
        <v>164.226</v>
      </c>
      <c r="H6" s="15">
        <f t="shared" si="0"/>
        <v>165.30600000000001</v>
      </c>
      <c r="I6" s="16">
        <f t="shared" si="1"/>
        <v>132.24480000000003</v>
      </c>
      <c r="J6" s="16">
        <f t="shared" si="2"/>
        <v>198.3672</v>
      </c>
    </row>
    <row r="7" spans="1:10" ht="15.75" thickBot="1">
      <c r="A7" s="3" t="s">
        <v>16</v>
      </c>
      <c r="B7" s="4" t="s">
        <v>17</v>
      </c>
      <c r="C7" s="6" t="s">
        <v>15</v>
      </c>
      <c r="D7" s="5">
        <v>6.7750000000000004</v>
      </c>
      <c r="E7" s="8">
        <f>E6</f>
        <v>1.08</v>
      </c>
      <c r="F7">
        <f>PORTE!A1*0.04</f>
        <v>1.08</v>
      </c>
      <c r="G7" s="15">
        <f>D7*UCO!$A$1</f>
        <v>164.226</v>
      </c>
      <c r="H7" s="15">
        <f t="shared" si="0"/>
        <v>165.30600000000001</v>
      </c>
      <c r="I7" s="16">
        <f t="shared" si="1"/>
        <v>132.24480000000003</v>
      </c>
      <c r="J7" s="16">
        <f t="shared" si="2"/>
        <v>198.3672</v>
      </c>
    </row>
    <row r="8" spans="1:10" ht="15.75" thickBot="1">
      <c r="A8" s="3" t="s">
        <v>18</v>
      </c>
      <c r="B8" s="4" t="s">
        <v>19</v>
      </c>
      <c r="C8" s="6" t="s">
        <v>15</v>
      </c>
      <c r="D8" s="5">
        <v>6.7750000000000004</v>
      </c>
      <c r="E8" s="8">
        <f t="shared" ref="E8:E9" si="3">E7</f>
        <v>1.08</v>
      </c>
      <c r="F8">
        <f>PORTE!A1*0.04</f>
        <v>1.08</v>
      </c>
      <c r="G8" s="15">
        <f>D8*UCO!$A$1</f>
        <v>164.226</v>
      </c>
      <c r="H8" s="15">
        <f t="shared" si="0"/>
        <v>165.30600000000001</v>
      </c>
      <c r="I8" s="16">
        <f t="shared" si="1"/>
        <v>132.24480000000003</v>
      </c>
      <c r="J8" s="16">
        <f t="shared" si="2"/>
        <v>198.3672</v>
      </c>
    </row>
    <row r="9" spans="1:10" ht="15.75" thickBot="1">
      <c r="A9" s="3" t="s">
        <v>20</v>
      </c>
      <c r="B9" s="4" t="s">
        <v>21</v>
      </c>
      <c r="C9" s="6" t="s">
        <v>15</v>
      </c>
      <c r="D9" s="5">
        <v>6.7750000000000004</v>
      </c>
      <c r="E9" s="8">
        <f t="shared" si="3"/>
        <v>1.08</v>
      </c>
      <c r="F9">
        <f>PORTE!A1*0.04</f>
        <v>1.08</v>
      </c>
      <c r="G9" s="15">
        <f>D9*UCO!$A$1</f>
        <v>164.226</v>
      </c>
      <c r="H9" s="15">
        <f t="shared" si="0"/>
        <v>165.30600000000001</v>
      </c>
      <c r="I9" s="16">
        <f t="shared" si="1"/>
        <v>132.24480000000003</v>
      </c>
      <c r="J9" s="16">
        <f t="shared" si="2"/>
        <v>198.3672</v>
      </c>
    </row>
    <row r="10" spans="1:10" ht="15.75" thickBot="1">
      <c r="A10" s="3" t="s">
        <v>22</v>
      </c>
      <c r="B10" s="4" t="s">
        <v>23</v>
      </c>
      <c r="C10" s="6" t="s">
        <v>24</v>
      </c>
      <c r="D10" s="5">
        <v>1.0029999999999999</v>
      </c>
      <c r="E10" s="8">
        <f>PORTE!B1</f>
        <v>74.58</v>
      </c>
      <c r="F10">
        <f>PORTE!B1</f>
        <v>74.58</v>
      </c>
      <c r="G10" s="15">
        <f>D10*UCO!$A$1</f>
        <v>24.312719999999995</v>
      </c>
      <c r="H10" s="15">
        <f t="shared" si="0"/>
        <v>98.892719999999997</v>
      </c>
      <c r="I10" s="16">
        <f t="shared" si="1"/>
        <v>79.114176</v>
      </c>
      <c r="J10" s="16">
        <f t="shared" si="2"/>
        <v>118.67126399999999</v>
      </c>
    </row>
    <row r="11" spans="1:10" ht="15.75" thickBot="1">
      <c r="A11" s="3" t="s">
        <v>25</v>
      </c>
      <c r="B11" s="4" t="s">
        <v>26</v>
      </c>
      <c r="C11" s="6" t="s">
        <v>27</v>
      </c>
      <c r="D11" s="5">
        <v>25.526</v>
      </c>
      <c r="E11" s="8">
        <f>0.25*PORTE!A1</f>
        <v>6.75</v>
      </c>
      <c r="F11">
        <f>PORTE!A1*0.25</f>
        <v>6.75</v>
      </c>
      <c r="G11" s="15">
        <f>D11*UCO!$A$1</f>
        <v>618.75023999999996</v>
      </c>
      <c r="H11" s="15">
        <f t="shared" si="0"/>
        <v>625.50023999999996</v>
      </c>
      <c r="I11" s="16">
        <f t="shared" si="1"/>
        <v>500.400192</v>
      </c>
      <c r="J11" s="16">
        <f t="shared" si="2"/>
        <v>750.60028799999998</v>
      </c>
    </row>
    <row r="12" spans="1:10" ht="15.75" thickBot="1">
      <c r="A12" s="3" t="s">
        <v>28</v>
      </c>
      <c r="B12" s="4" t="s">
        <v>29</v>
      </c>
      <c r="C12" s="6" t="s">
        <v>30</v>
      </c>
      <c r="D12" s="5">
        <v>9.6280000000000001</v>
      </c>
      <c r="E12" s="8">
        <f>0.1*PORTE!A1</f>
        <v>2.7</v>
      </c>
      <c r="F12">
        <f>PORTE!A1*0.1</f>
        <v>2.7</v>
      </c>
      <c r="G12" s="15">
        <f>D12*UCO!$A$1</f>
        <v>233.38271999999998</v>
      </c>
      <c r="H12" s="15">
        <f t="shared" si="0"/>
        <v>236.08271999999997</v>
      </c>
      <c r="I12" s="16">
        <f t="shared" si="1"/>
        <v>188.866176</v>
      </c>
      <c r="J12" s="16">
        <f t="shared" si="2"/>
        <v>283.29926399999994</v>
      </c>
    </row>
    <row r="13" spans="1:10" ht="15.75" thickBot="1">
      <c r="A13" s="3" t="s">
        <v>31</v>
      </c>
      <c r="B13" s="4" t="s">
        <v>32</v>
      </c>
      <c r="C13" s="6" t="s">
        <v>33</v>
      </c>
      <c r="D13" s="5">
        <v>3.7320000000000002</v>
      </c>
      <c r="E13" s="8">
        <f>0.04*PORTE!A1</f>
        <v>1.08</v>
      </c>
      <c r="F13">
        <f>PORTE!A1*0.04</f>
        <v>1.08</v>
      </c>
      <c r="G13" s="15">
        <f>D13*UCO!$A$1</f>
        <v>90.463679999999997</v>
      </c>
      <c r="H13" s="15">
        <f t="shared" si="0"/>
        <v>91.543679999999995</v>
      </c>
      <c r="I13" s="16">
        <f t="shared" si="1"/>
        <v>73.234943999999999</v>
      </c>
      <c r="J13" s="16">
        <f t="shared" si="2"/>
        <v>109.85241599999999</v>
      </c>
    </row>
    <row r="14" spans="1:10" ht="15.75" thickBot="1">
      <c r="A14" s="3" t="s">
        <v>34</v>
      </c>
      <c r="B14" s="4" t="s">
        <v>35</v>
      </c>
      <c r="C14" s="6" t="s">
        <v>36</v>
      </c>
      <c r="D14" s="5">
        <v>123.08</v>
      </c>
      <c r="E14" s="8">
        <f>PORTE!C4</f>
        <v>1221.49</v>
      </c>
      <c r="F14">
        <f>PORTE!C4</f>
        <v>1221.49</v>
      </c>
      <c r="G14" s="15">
        <f>D14*UCO!$A$1</f>
        <v>2983.4591999999998</v>
      </c>
      <c r="H14" s="15">
        <f t="shared" si="0"/>
        <v>4204.9492</v>
      </c>
      <c r="I14" s="16">
        <f t="shared" si="1"/>
        <v>3363.9593600000003</v>
      </c>
      <c r="J14" s="16">
        <f t="shared" si="2"/>
        <v>5045.9390400000002</v>
      </c>
    </row>
    <row r="15" spans="1:10" ht="15.75" thickBot="1">
      <c r="A15" s="3" t="s">
        <v>37</v>
      </c>
      <c r="B15" s="4" t="s">
        <v>38</v>
      </c>
      <c r="C15" s="6" t="s">
        <v>39</v>
      </c>
      <c r="D15" s="5">
        <v>20</v>
      </c>
      <c r="E15" s="8">
        <f>PORTE!B7</f>
        <v>2103.31</v>
      </c>
      <c r="F15">
        <f>PORTE!B7</f>
        <v>2103.31</v>
      </c>
      <c r="G15" s="15">
        <f>D15*UCO!$A$1</f>
        <v>484.79999999999995</v>
      </c>
      <c r="H15" s="15">
        <f t="shared" si="0"/>
        <v>2588.1099999999997</v>
      </c>
      <c r="I15" s="16">
        <f t="shared" si="1"/>
        <v>2070.4879999999998</v>
      </c>
      <c r="J15" s="16">
        <f t="shared" si="2"/>
        <v>3105.7319999999995</v>
      </c>
    </row>
    <row r="16" spans="1:10" ht="15.75" thickBot="1">
      <c r="A16" s="3" t="s">
        <v>40</v>
      </c>
      <c r="B16" s="4" t="s">
        <v>41</v>
      </c>
      <c r="C16" s="6" t="s">
        <v>42</v>
      </c>
      <c r="D16" s="5">
        <v>16</v>
      </c>
      <c r="E16" s="8">
        <f>PORTE!A9</f>
        <v>3132.11</v>
      </c>
      <c r="F16">
        <f>PORTE!A9</f>
        <v>3132.11</v>
      </c>
      <c r="G16" s="15">
        <f>D16*UCO!$A$1</f>
        <v>387.84</v>
      </c>
      <c r="H16" s="15">
        <f t="shared" si="0"/>
        <v>3519.9500000000003</v>
      </c>
      <c r="I16" s="16">
        <f t="shared" si="1"/>
        <v>2815.9600000000005</v>
      </c>
      <c r="J16" s="16">
        <f t="shared" si="2"/>
        <v>4223.9400000000005</v>
      </c>
    </row>
    <row r="17" spans="1:10" ht="15.75" thickBot="1">
      <c r="A17" s="3" t="s">
        <v>43</v>
      </c>
      <c r="B17" s="4" t="s">
        <v>44</v>
      </c>
      <c r="C17" s="6" t="s">
        <v>45</v>
      </c>
      <c r="D17" s="5">
        <v>5.8</v>
      </c>
      <c r="E17" s="8">
        <f>PORTE!A7</f>
        <v>2031.31</v>
      </c>
      <c r="F17">
        <f>PORTE!A7</f>
        <v>2031.31</v>
      </c>
      <c r="G17" s="15">
        <f>D17*UCO!$A$1</f>
        <v>140.59199999999998</v>
      </c>
      <c r="H17" s="15">
        <f t="shared" si="0"/>
        <v>2171.902</v>
      </c>
      <c r="I17" s="16">
        <f t="shared" si="1"/>
        <v>1737.5216</v>
      </c>
      <c r="J17" s="16">
        <f t="shared" si="2"/>
        <v>2606.2824000000001</v>
      </c>
    </row>
    <row r="18" spans="1:10" ht="15.75" thickBot="1">
      <c r="A18" s="3" t="s">
        <v>46</v>
      </c>
      <c r="B18" s="4" t="s">
        <v>47</v>
      </c>
      <c r="C18" s="6" t="s">
        <v>24</v>
      </c>
      <c r="D18" s="5">
        <v>2.5</v>
      </c>
      <c r="E18" s="8">
        <f>PORTE!B1</f>
        <v>74.58</v>
      </c>
      <c r="F18">
        <f>PORTE!B1</f>
        <v>74.58</v>
      </c>
      <c r="G18" s="15">
        <f>D18*UCO!$A$1</f>
        <v>60.599999999999994</v>
      </c>
      <c r="H18" s="15">
        <f t="shared" si="0"/>
        <v>135.18</v>
      </c>
      <c r="I18" s="16">
        <f t="shared" si="1"/>
        <v>108.14400000000001</v>
      </c>
      <c r="J18" s="16">
        <f t="shared" si="2"/>
        <v>162.21600000000001</v>
      </c>
    </row>
    <row r="19" spans="1:10" ht="15.75" thickBot="1">
      <c r="A19" s="3" t="s">
        <v>48</v>
      </c>
      <c r="B19" s="4" t="s">
        <v>49</v>
      </c>
      <c r="C19" s="6" t="s">
        <v>10</v>
      </c>
      <c r="D19" s="5">
        <v>2.06</v>
      </c>
      <c r="E19" s="8">
        <f>E4</f>
        <v>158.30000000000001</v>
      </c>
      <c r="F19">
        <f>PORTE!A2</f>
        <v>158.30000000000001</v>
      </c>
      <c r="G19" s="15">
        <f>D19*UCO!$A$1</f>
        <v>49.934399999999997</v>
      </c>
      <c r="H19" s="15">
        <f t="shared" si="0"/>
        <v>208.23439999999999</v>
      </c>
      <c r="I19" s="16">
        <f t="shared" si="1"/>
        <v>166.58752000000001</v>
      </c>
      <c r="J19" s="16">
        <f t="shared" si="2"/>
        <v>249.88127999999998</v>
      </c>
    </row>
    <row r="20" spans="1:10" ht="15.75" thickBot="1">
      <c r="A20" s="3" t="s">
        <v>50</v>
      </c>
      <c r="B20" s="4" t="s">
        <v>51</v>
      </c>
      <c r="C20" s="6" t="s">
        <v>52</v>
      </c>
      <c r="D20" s="5">
        <v>14.6</v>
      </c>
      <c r="E20" s="8">
        <f>PORTE!A3</f>
        <v>486.63</v>
      </c>
      <c r="F20">
        <f>PORTE!A3</f>
        <v>486.63</v>
      </c>
      <c r="G20" s="15">
        <f>D20*UCO!$A$1</f>
        <v>353.904</v>
      </c>
      <c r="H20" s="15">
        <f t="shared" si="0"/>
        <v>840.53399999999999</v>
      </c>
      <c r="I20" s="16">
        <f t="shared" si="1"/>
        <v>672.42720000000008</v>
      </c>
      <c r="J20" s="16">
        <f t="shared" si="2"/>
        <v>1008.6407999999999</v>
      </c>
    </row>
    <row r="21" spans="1:10" ht="15.75" thickBot="1">
      <c r="A21" s="3" t="s">
        <v>53</v>
      </c>
      <c r="B21" s="4" t="s">
        <v>54</v>
      </c>
      <c r="C21" s="6" t="s">
        <v>10</v>
      </c>
      <c r="D21" s="5">
        <v>7.2830000000000004</v>
      </c>
      <c r="E21" s="8">
        <f>E19</f>
        <v>158.30000000000001</v>
      </c>
      <c r="F21">
        <f>PORTE!A2</f>
        <v>158.30000000000001</v>
      </c>
      <c r="G21" s="15">
        <f>D21*UCO!$A$1</f>
        <v>176.53992</v>
      </c>
      <c r="H21" s="15">
        <f t="shared" si="0"/>
        <v>334.83992000000001</v>
      </c>
      <c r="I21" s="16">
        <f t="shared" si="1"/>
        <v>267.87193600000001</v>
      </c>
      <c r="J21" s="16">
        <f t="shared" si="2"/>
        <v>401.80790400000001</v>
      </c>
    </row>
    <row r="22" spans="1:10" ht="15.75" thickBot="1">
      <c r="A22" s="3" t="s">
        <v>55</v>
      </c>
      <c r="B22" s="4" t="s">
        <v>56</v>
      </c>
      <c r="C22" s="6" t="s">
        <v>10</v>
      </c>
      <c r="D22" s="5">
        <v>2.06</v>
      </c>
      <c r="E22" s="8">
        <f>E21</f>
        <v>158.30000000000001</v>
      </c>
      <c r="F22">
        <f>PORTE!A2</f>
        <v>158.30000000000001</v>
      </c>
      <c r="G22" s="15">
        <f>D22*UCO!$A$1</f>
        <v>49.934399999999997</v>
      </c>
      <c r="H22" s="15">
        <f t="shared" si="0"/>
        <v>208.23439999999999</v>
      </c>
      <c r="I22" s="16">
        <f t="shared" si="1"/>
        <v>166.58752000000001</v>
      </c>
      <c r="J22" s="16">
        <f t="shared" si="2"/>
        <v>249.88127999999998</v>
      </c>
    </row>
    <row r="23" spans="1:10" ht="15.75" thickBot="1">
      <c r="A23" s="3" t="s">
        <v>57</v>
      </c>
      <c r="B23" s="4" t="s">
        <v>58</v>
      </c>
      <c r="C23" s="6" t="s">
        <v>59</v>
      </c>
      <c r="D23" s="5">
        <v>0.875</v>
      </c>
      <c r="E23" s="8">
        <f>PORTE!A1</f>
        <v>27</v>
      </c>
      <c r="F23">
        <f>PORTE!A1</f>
        <v>27</v>
      </c>
      <c r="G23" s="15">
        <f>D23*UCO!$A$1</f>
        <v>21.209999999999997</v>
      </c>
      <c r="H23" s="15">
        <f t="shared" si="0"/>
        <v>48.209999999999994</v>
      </c>
      <c r="I23" s="16">
        <f t="shared" si="1"/>
        <v>38.567999999999998</v>
      </c>
      <c r="J23" s="16">
        <f t="shared" si="2"/>
        <v>57.85199999999999</v>
      </c>
    </row>
    <row r="24" spans="1:10" ht="15.75" thickBot="1">
      <c r="A24" s="3" t="s">
        <v>60</v>
      </c>
      <c r="B24" s="4" t="s">
        <v>61</v>
      </c>
      <c r="C24" s="6" t="s">
        <v>62</v>
      </c>
      <c r="D24" s="5">
        <v>1.5</v>
      </c>
      <c r="E24" s="8">
        <f>PORTE!C1</f>
        <v>106.83</v>
      </c>
      <c r="F24">
        <f>PORTE!C1</f>
        <v>106.83</v>
      </c>
      <c r="G24" s="15">
        <f>D24*UCO!$A$1</f>
        <v>36.36</v>
      </c>
      <c r="H24" s="15">
        <f t="shared" si="0"/>
        <v>143.19</v>
      </c>
      <c r="I24" s="16">
        <f t="shared" si="1"/>
        <v>114.55200000000001</v>
      </c>
      <c r="J24" s="16">
        <f t="shared" si="2"/>
        <v>171.828</v>
      </c>
    </row>
    <row r="25" spans="1:10" ht="15.75" thickBot="1">
      <c r="A25" s="3" t="s">
        <v>63</v>
      </c>
      <c r="B25" s="4" t="s">
        <v>64</v>
      </c>
      <c r="C25" s="6" t="s">
        <v>59</v>
      </c>
      <c r="D25" s="5">
        <v>8.0500000000000007</v>
      </c>
      <c r="E25" s="8">
        <f>E23</f>
        <v>27</v>
      </c>
      <c r="F25">
        <f>PORTE!A1</f>
        <v>27</v>
      </c>
      <c r="G25" s="15">
        <f>D25*UCO!$A$1</f>
        <v>195.13200000000001</v>
      </c>
      <c r="H25" s="15">
        <f t="shared" si="0"/>
        <v>222.13200000000001</v>
      </c>
      <c r="I25" s="16">
        <f t="shared" si="1"/>
        <v>177.7056</v>
      </c>
      <c r="J25" s="16">
        <f t="shared" si="2"/>
        <v>266.55840000000001</v>
      </c>
    </row>
    <row r="26" spans="1:10" ht="15.75" thickBot="1">
      <c r="A26" s="3" t="s">
        <v>65</v>
      </c>
      <c r="B26" s="4" t="s">
        <v>66</v>
      </c>
      <c r="C26" s="6" t="s">
        <v>36</v>
      </c>
      <c r="D26" s="5">
        <v>27</v>
      </c>
      <c r="E26" s="8">
        <f>E14</f>
        <v>1221.49</v>
      </c>
      <c r="F26">
        <f>PORTE!C4</f>
        <v>1221.49</v>
      </c>
      <c r="G26" s="15">
        <f>D26*UCO!$A$1</f>
        <v>654.4799999999999</v>
      </c>
      <c r="H26" s="15">
        <f t="shared" si="0"/>
        <v>1875.9699999999998</v>
      </c>
      <c r="I26" s="16">
        <f t="shared" si="1"/>
        <v>1500.7759999999998</v>
      </c>
      <c r="J26" s="16">
        <f t="shared" si="2"/>
        <v>2251.1639999999998</v>
      </c>
    </row>
    <row r="27" spans="1:10" ht="15.75" thickBot="1">
      <c r="A27" s="3" t="s">
        <v>67</v>
      </c>
      <c r="B27" s="4" t="s">
        <v>68</v>
      </c>
      <c r="C27" s="6" t="s">
        <v>24</v>
      </c>
      <c r="D27" s="5">
        <v>1.03</v>
      </c>
      <c r="E27" s="8">
        <f>E10</f>
        <v>74.58</v>
      </c>
      <c r="F27">
        <f>PORTE!B1</f>
        <v>74.58</v>
      </c>
      <c r="G27" s="15">
        <f>D27*UCO!$A$1</f>
        <v>24.967199999999998</v>
      </c>
      <c r="H27" s="15">
        <f t="shared" si="0"/>
        <v>99.547200000000004</v>
      </c>
      <c r="I27" s="16">
        <f t="shared" si="1"/>
        <v>79.637760000000014</v>
      </c>
      <c r="J27" s="16">
        <f t="shared" si="2"/>
        <v>119.45663999999999</v>
      </c>
    </row>
    <row r="28" spans="1:10" ht="15.75" thickBot="1">
      <c r="A28" s="3" t="s">
        <v>69</v>
      </c>
      <c r="B28" s="4" t="s">
        <v>70</v>
      </c>
      <c r="C28" s="6" t="s">
        <v>52</v>
      </c>
      <c r="D28" s="5">
        <v>4.5</v>
      </c>
      <c r="E28" s="8">
        <f>E34</f>
        <v>486.63</v>
      </c>
      <c r="F28">
        <f>PORTE!A3</f>
        <v>486.63</v>
      </c>
      <c r="G28" s="15">
        <f>D28*UCO!$A$1</f>
        <v>109.08</v>
      </c>
      <c r="H28" s="15">
        <f t="shared" si="0"/>
        <v>595.71</v>
      </c>
      <c r="I28" s="16">
        <f t="shared" si="1"/>
        <v>476.56800000000004</v>
      </c>
      <c r="J28" s="16">
        <f t="shared" si="2"/>
        <v>714.85199999999998</v>
      </c>
    </row>
    <row r="29" spans="1:10" ht="20.25" thickBot="1">
      <c r="A29" s="3" t="s">
        <v>71</v>
      </c>
      <c r="B29" s="4" t="s">
        <v>72</v>
      </c>
      <c r="C29" s="6" t="s">
        <v>10</v>
      </c>
      <c r="D29" s="5">
        <v>2.06</v>
      </c>
      <c r="E29" s="8">
        <f>E22</f>
        <v>158.30000000000001</v>
      </c>
      <c r="F29">
        <f>PORTE!A2</f>
        <v>158.30000000000001</v>
      </c>
      <c r="G29" s="15">
        <f>D29*UCO!$A$1</f>
        <v>49.934399999999997</v>
      </c>
      <c r="H29" s="15">
        <f t="shared" si="0"/>
        <v>208.23439999999999</v>
      </c>
      <c r="I29" s="16">
        <f t="shared" si="1"/>
        <v>166.58752000000001</v>
      </c>
      <c r="J29" s="16">
        <f t="shared" si="2"/>
        <v>249.88127999999998</v>
      </c>
    </row>
    <row r="30" spans="1:10" ht="15.75" thickBot="1">
      <c r="A30" s="3" t="s">
        <v>73</v>
      </c>
      <c r="B30" s="4" t="s">
        <v>74</v>
      </c>
      <c r="C30" s="6" t="s">
        <v>36</v>
      </c>
      <c r="D30" s="5">
        <v>27</v>
      </c>
      <c r="E30" s="8">
        <f>E26</f>
        <v>1221.49</v>
      </c>
      <c r="F30">
        <f>PORTE!C4</f>
        <v>1221.49</v>
      </c>
      <c r="G30" s="15">
        <f>D30*UCO!$A$1</f>
        <v>654.4799999999999</v>
      </c>
      <c r="H30" s="15">
        <f t="shared" si="0"/>
        <v>1875.9699999999998</v>
      </c>
      <c r="I30" s="16">
        <f t="shared" si="1"/>
        <v>1500.7759999999998</v>
      </c>
      <c r="J30" s="16">
        <f t="shared" si="2"/>
        <v>2251.1639999999998</v>
      </c>
    </row>
    <row r="31" spans="1:10" ht="15.75" thickBot="1">
      <c r="A31" s="3" t="s">
        <v>75</v>
      </c>
      <c r="B31" s="4" t="s">
        <v>76</v>
      </c>
      <c r="C31" s="6" t="s">
        <v>10</v>
      </c>
      <c r="D31" s="5">
        <v>2.06</v>
      </c>
      <c r="E31" s="8">
        <f>E29</f>
        <v>158.30000000000001</v>
      </c>
      <c r="F31">
        <f>PORTE!A2</f>
        <v>158.30000000000001</v>
      </c>
      <c r="G31" s="15">
        <f>D31*UCO!$A$1</f>
        <v>49.934399999999997</v>
      </c>
      <c r="H31" s="15">
        <f t="shared" si="0"/>
        <v>208.23439999999999</v>
      </c>
      <c r="I31" s="16">
        <f t="shared" si="1"/>
        <v>166.58752000000001</v>
      </c>
      <c r="J31" s="16">
        <f t="shared" si="2"/>
        <v>249.88127999999998</v>
      </c>
    </row>
    <row r="32" spans="1:10" ht="15.75" thickBot="1">
      <c r="A32" s="3" t="s">
        <v>77</v>
      </c>
      <c r="B32" s="4" t="s">
        <v>78</v>
      </c>
      <c r="C32" s="6" t="s">
        <v>36</v>
      </c>
      <c r="D32" s="5">
        <v>27</v>
      </c>
      <c r="E32" s="8">
        <f>E26</f>
        <v>1221.49</v>
      </c>
      <c r="F32">
        <f>PORTE!C4</f>
        <v>1221.49</v>
      </c>
      <c r="G32" s="15">
        <f>D32*UCO!$A$1</f>
        <v>654.4799999999999</v>
      </c>
      <c r="H32" s="15">
        <f t="shared" si="0"/>
        <v>1875.9699999999998</v>
      </c>
      <c r="I32" s="16">
        <f t="shared" si="1"/>
        <v>1500.7759999999998</v>
      </c>
      <c r="J32" s="16">
        <f t="shared" si="2"/>
        <v>2251.1639999999998</v>
      </c>
    </row>
    <row r="33" spans="1:10" ht="15.75" thickBot="1">
      <c r="A33" s="3" t="s">
        <v>79</v>
      </c>
      <c r="B33" s="4" t="s">
        <v>80</v>
      </c>
      <c r="C33" s="6" t="s">
        <v>36</v>
      </c>
      <c r="D33" s="5">
        <v>27</v>
      </c>
      <c r="E33" s="8">
        <f>E32</f>
        <v>1221.49</v>
      </c>
      <c r="F33">
        <f>PORTE!C4</f>
        <v>1221.49</v>
      </c>
      <c r="G33" s="15">
        <f>D33*UCO!$A$1</f>
        <v>654.4799999999999</v>
      </c>
      <c r="H33" s="15">
        <f t="shared" si="0"/>
        <v>1875.9699999999998</v>
      </c>
      <c r="I33" s="16">
        <f t="shared" si="1"/>
        <v>1500.7759999999998</v>
      </c>
      <c r="J33" s="16">
        <f t="shared" si="2"/>
        <v>2251.1639999999998</v>
      </c>
    </row>
    <row r="34" spans="1:10" ht="15.75" thickBot="1">
      <c r="A34" s="3" t="s">
        <v>81</v>
      </c>
      <c r="B34" s="4" t="s">
        <v>82</v>
      </c>
      <c r="C34" s="6" t="s">
        <v>52</v>
      </c>
      <c r="D34" s="5">
        <v>1.7</v>
      </c>
      <c r="E34" s="8">
        <f>E20</f>
        <v>486.63</v>
      </c>
      <c r="F34">
        <f>PORTE!A3</f>
        <v>486.63</v>
      </c>
      <c r="G34" s="15">
        <f>D34*UCO!$A$1</f>
        <v>41.207999999999998</v>
      </c>
      <c r="H34" s="15">
        <f t="shared" si="0"/>
        <v>527.83799999999997</v>
      </c>
      <c r="I34" s="16">
        <f t="shared" si="1"/>
        <v>422.2704</v>
      </c>
      <c r="J34" s="16">
        <f t="shared" si="2"/>
        <v>633.40559999999994</v>
      </c>
    </row>
    <row r="35" spans="1:10" ht="15.75" thickBot="1">
      <c r="A35" s="3" t="s">
        <v>83</v>
      </c>
      <c r="B35" s="4" t="s">
        <v>84</v>
      </c>
      <c r="C35" s="6" t="s">
        <v>52</v>
      </c>
      <c r="D35" s="5">
        <v>4.5</v>
      </c>
      <c r="E35" s="8">
        <f>E34</f>
        <v>486.63</v>
      </c>
      <c r="F35">
        <f>PORTE!A3</f>
        <v>486.63</v>
      </c>
      <c r="G35" s="15">
        <f>D35*UCO!$A$1</f>
        <v>109.08</v>
      </c>
      <c r="H35" s="15">
        <f t="shared" si="0"/>
        <v>595.71</v>
      </c>
      <c r="I35" s="16">
        <f t="shared" si="1"/>
        <v>476.56800000000004</v>
      </c>
      <c r="J35" s="16">
        <f t="shared" si="2"/>
        <v>714.85199999999998</v>
      </c>
    </row>
    <row r="36" spans="1:10" ht="15.75" thickBot="1">
      <c r="A36" s="3" t="s">
        <v>85</v>
      </c>
      <c r="B36" s="4" t="s">
        <v>86</v>
      </c>
      <c r="C36" s="6" t="s">
        <v>87</v>
      </c>
      <c r="D36" s="5">
        <v>9.5</v>
      </c>
      <c r="E36" s="8">
        <f>PORTE!A4</f>
        <v>927.55</v>
      </c>
      <c r="F36">
        <f>PORTE!A4</f>
        <v>927.55</v>
      </c>
      <c r="G36" s="15">
        <f>D36*UCO!$A$1</f>
        <v>230.27999999999997</v>
      </c>
      <c r="H36" s="15">
        <f t="shared" si="0"/>
        <v>1157.83</v>
      </c>
      <c r="I36" s="16">
        <f t="shared" si="1"/>
        <v>926.26400000000001</v>
      </c>
      <c r="J36" s="16">
        <f t="shared" si="2"/>
        <v>1389.396</v>
      </c>
    </row>
    <row r="37" spans="1:10" ht="15.75" thickBot="1">
      <c r="A37" s="3" t="s">
        <v>88</v>
      </c>
      <c r="B37" s="4" t="s">
        <v>89</v>
      </c>
      <c r="C37" s="6" t="s">
        <v>90</v>
      </c>
      <c r="D37" s="5">
        <v>3</v>
      </c>
      <c r="E37" s="8">
        <f>PORTE!B4</f>
        <v>1074.52</v>
      </c>
      <c r="F37">
        <f>PORTE!B4</f>
        <v>1074.52</v>
      </c>
      <c r="G37" s="15">
        <f>D37*UCO!$A$1</f>
        <v>72.72</v>
      </c>
      <c r="H37" s="15">
        <f t="shared" si="0"/>
        <v>1147.24</v>
      </c>
      <c r="I37" s="16">
        <f t="shared" si="1"/>
        <v>917.79200000000003</v>
      </c>
      <c r="J37" s="16">
        <f t="shared" si="2"/>
        <v>1376.6879999999999</v>
      </c>
    </row>
    <row r="38" spans="1:10" ht="15.75" thickBot="1">
      <c r="A38" s="3" t="s">
        <v>91</v>
      </c>
      <c r="B38" s="4" t="s">
        <v>92</v>
      </c>
      <c r="C38" s="6" t="s">
        <v>52</v>
      </c>
      <c r="D38" s="5">
        <v>5.8</v>
      </c>
      <c r="E38" s="8">
        <f>E35</f>
        <v>486.63</v>
      </c>
      <c r="F38">
        <f>PORTE!A3</f>
        <v>486.63</v>
      </c>
      <c r="G38" s="15">
        <f>D38*UCO!$A$1</f>
        <v>140.59199999999998</v>
      </c>
      <c r="H38" s="15">
        <f t="shared" si="0"/>
        <v>627.22199999999998</v>
      </c>
      <c r="I38" s="16">
        <f t="shared" si="1"/>
        <v>501.77760000000001</v>
      </c>
      <c r="J38" s="16">
        <f t="shared" si="2"/>
        <v>752.66639999999995</v>
      </c>
    </row>
    <row r="39" spans="1:10" ht="15.75" thickBot="1">
      <c r="A39" s="3" t="s">
        <v>93</v>
      </c>
      <c r="B39" s="4" t="s">
        <v>94</v>
      </c>
      <c r="C39" s="6" t="s">
        <v>95</v>
      </c>
      <c r="D39" s="5">
        <v>11.6</v>
      </c>
      <c r="E39" s="8">
        <f>PORTE!C3</f>
        <v>780.58</v>
      </c>
      <c r="F39">
        <f>PORTE!C3</f>
        <v>780.58</v>
      </c>
      <c r="G39" s="15">
        <f>D39*UCO!$A$1</f>
        <v>281.18399999999997</v>
      </c>
      <c r="H39" s="15">
        <f t="shared" si="0"/>
        <v>1061.7640000000001</v>
      </c>
      <c r="I39" s="16">
        <f t="shared" si="1"/>
        <v>849.41120000000012</v>
      </c>
      <c r="J39" s="16">
        <f t="shared" si="2"/>
        <v>1274.1168</v>
      </c>
    </row>
    <row r="40" spans="1:10" ht="15.75" thickBot="1">
      <c r="A40" s="3" t="s">
        <v>96</v>
      </c>
      <c r="B40" s="4" t="s">
        <v>97</v>
      </c>
      <c r="C40" s="6" t="s">
        <v>95</v>
      </c>
      <c r="D40" s="5">
        <v>5.8</v>
      </c>
      <c r="E40" s="8">
        <f>E39</f>
        <v>780.58</v>
      </c>
      <c r="F40">
        <f>PORTE!C3</f>
        <v>780.58</v>
      </c>
      <c r="G40" s="15">
        <f>D40*UCO!$A$1</f>
        <v>140.59199999999998</v>
      </c>
      <c r="H40" s="15">
        <f t="shared" si="0"/>
        <v>921.17200000000003</v>
      </c>
      <c r="I40" s="16">
        <f t="shared" si="1"/>
        <v>736.93760000000009</v>
      </c>
      <c r="J40" s="16">
        <f t="shared" si="2"/>
        <v>1105.4064000000001</v>
      </c>
    </row>
    <row r="41" spans="1:10" ht="15.75" thickBot="1">
      <c r="A41" s="3" t="s">
        <v>98</v>
      </c>
      <c r="B41" s="4" t="s">
        <v>99</v>
      </c>
      <c r="C41" s="6" t="s">
        <v>62</v>
      </c>
      <c r="D41" s="5">
        <v>17.75</v>
      </c>
      <c r="E41" s="8">
        <f>PORTE!C1</f>
        <v>106.83</v>
      </c>
      <c r="F41">
        <f>PORTE!C1</f>
        <v>106.83</v>
      </c>
      <c r="G41" s="15">
        <f>D41*UCO!$A$1</f>
        <v>430.26</v>
      </c>
      <c r="H41" s="15">
        <f t="shared" si="0"/>
        <v>537.09</v>
      </c>
      <c r="I41" s="16">
        <f t="shared" si="1"/>
        <v>429.67200000000003</v>
      </c>
      <c r="J41" s="16">
        <f t="shared" si="2"/>
        <v>644.50800000000004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CBHPM</vt:lpstr>
      <vt:lpstr>PORTE</vt:lpstr>
      <vt:lpstr>UCO</vt:lpstr>
      <vt:lpstr>CÓDIGOS</vt:lpstr>
      <vt:lpstr>Código</vt:lpstr>
      <vt:lpstr>Porte</vt:lpstr>
      <vt:lpstr>Procedimento</vt:lpstr>
      <vt:lpstr>UCO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Emilio</cp:lastModifiedBy>
  <dcterms:created xsi:type="dcterms:W3CDTF">2016-02-04T17:15:36Z</dcterms:created>
  <dcterms:modified xsi:type="dcterms:W3CDTF">2021-10-29T19:13:47Z</dcterms:modified>
</cp:coreProperties>
</file>